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70" windowWidth="12120" windowHeight="9090" activeTab="0"/>
  </bookViews>
  <sheets>
    <sheet name="Section71" sheetId="1" r:id="rId1"/>
  </sheets>
  <definedNames>
    <definedName name="_xlnm.Print_Area" localSheetId="0">'Section71'!$B$12:$P$76</definedName>
    <definedName name="_xlnm.Print_Titles" localSheetId="0">'Section71'!$1:$11</definedName>
  </definedNames>
  <calcPr fullCalcOnLoad="1"/>
</workbook>
</file>

<file path=xl/sharedStrings.xml><?xml version="1.0" encoding="utf-8"?>
<sst xmlns="http://schemas.openxmlformats.org/spreadsheetml/2006/main" count="255" uniqueCount="86">
  <si>
    <t xml:space="preserve"> </t>
  </si>
  <si>
    <t>ESTIMATE OF GENERAL, SCHOOL, TRANSPORTATION,</t>
  </si>
  <si>
    <t>EDUCATION IMPROVEMENT ACT AND EDUCATION LOTTERY REVENUES</t>
  </si>
  <si>
    <t xml:space="preserve">Board of </t>
  </si>
  <si>
    <t>Ways &amp; Means</t>
  </si>
  <si>
    <t>Conference</t>
  </si>
  <si>
    <t>Governor's</t>
  </si>
  <si>
    <t xml:space="preserve">Appropriation </t>
  </si>
  <si>
    <t>Economic Advisors</t>
  </si>
  <si>
    <t>Committee</t>
  </si>
  <si>
    <t>Representatives</t>
  </si>
  <si>
    <t>Senate</t>
  </si>
  <si>
    <t>Vetoes</t>
  </si>
  <si>
    <t>BUDGETARY</t>
  </si>
  <si>
    <t>Act</t>
  </si>
  <si>
    <t>REVISED</t>
  </si>
  <si>
    <t>Estimate</t>
  </si>
  <si>
    <t>ACTUAL</t>
  </si>
  <si>
    <t>ESTIMATE</t>
  </si>
  <si>
    <t>FY 1999-2000</t>
  </si>
  <si>
    <t>FY 1996-97</t>
  </si>
  <si>
    <t>FY 1995-96</t>
  </si>
  <si>
    <t>-</t>
  </si>
  <si>
    <t>REGULAR SOURCES:</t>
  </si>
  <si>
    <t xml:space="preserve">  Retail Sales Tax</t>
  </si>
  <si>
    <t xml:space="preserve">  Income Tax (Total)</t>
  </si>
  <si>
    <t xml:space="preserve">    Individual</t>
  </si>
  <si>
    <t xml:space="preserve">    Corporation</t>
  </si>
  <si>
    <t xml:space="preserve">    Total Income and Sales Tax</t>
  </si>
  <si>
    <t>All Other Revenue</t>
  </si>
  <si>
    <t xml:space="preserve">  Admissions Tax</t>
  </si>
  <si>
    <t xml:space="preserve">  Aircraft Tax</t>
  </si>
  <si>
    <t xml:space="preserve">  Alcoholic Liquor Tax</t>
  </si>
  <si>
    <t xml:space="preserve">  Bank Tax</t>
  </si>
  <si>
    <t xml:space="preserve">  Beer and Wine Tax</t>
  </si>
  <si>
    <t xml:space="preserve">  Business License Tax</t>
  </si>
  <si>
    <t xml:space="preserve">  Coin-Operated Device Tax</t>
  </si>
  <si>
    <t xml:space="preserve">  Corporation License Tax</t>
  </si>
  <si>
    <t xml:space="preserve">  Departmental Revenue</t>
  </si>
  <si>
    <t xml:space="preserve">  Documentary Tax</t>
  </si>
  <si>
    <t xml:space="preserve">  Earned on Investments</t>
  </si>
  <si>
    <t xml:space="preserve">  Electric Power Tax</t>
  </si>
  <si>
    <t xml:space="preserve">  Estate Tax</t>
  </si>
  <si>
    <t xml:space="preserve">  Insurance Tax</t>
  </si>
  <si>
    <t xml:space="preserve">  Motor Transport Fees</t>
  </si>
  <si>
    <t xml:space="preserve">  Motor Vehicle Licenses</t>
  </si>
  <si>
    <t xml:space="preserve">  Petroleum Inspection Tax </t>
  </si>
  <si>
    <t xml:space="preserve">  Private Car Lines Tax</t>
  </si>
  <si>
    <t xml:space="preserve">  Public Service Authority</t>
  </si>
  <si>
    <t xml:space="preserve">  Retailers' License Tax</t>
  </si>
  <si>
    <t xml:space="preserve">  Savings &amp; Loan Association Tax</t>
  </si>
  <si>
    <t xml:space="preserve">  Workers' Compensation Insurance Tax</t>
  </si>
  <si>
    <t xml:space="preserve">    Total All Other Revenue</t>
  </si>
  <si>
    <t>Total Regular Sources</t>
  </si>
  <si>
    <t>MISCELLANEOUS SOURCES:</t>
  </si>
  <si>
    <t xml:space="preserve">  Circuit &amp; Family Court Fines</t>
  </si>
  <si>
    <t xml:space="preserve">  Debt Service Reimbursement</t>
  </si>
  <si>
    <t xml:space="preserve">  Indirect Cost Recoveries</t>
  </si>
  <si>
    <t xml:space="preserve">  Mental Health Fees</t>
  </si>
  <si>
    <t xml:space="preserve">  Parole &amp; Probation Supervision Fees</t>
  </si>
  <si>
    <t xml:space="preserve">  Unclaimed Property Fund Transfer</t>
  </si>
  <si>
    <t xml:space="preserve">  Non-Recurring Revenue</t>
  </si>
  <si>
    <t>Total Miscellaneous Sources</t>
  </si>
  <si>
    <t xml:space="preserve"> Department of Transportation Revenue </t>
  </si>
  <si>
    <t xml:space="preserve"> Education Improvement Act</t>
  </si>
  <si>
    <t xml:space="preserve"> Education Lottery Revenue</t>
  </si>
  <si>
    <t xml:space="preserve">  Total All Sources of Revenues</t>
  </si>
  <si>
    <t>=</t>
  </si>
  <si>
    <t>FY 2004-2005</t>
  </si>
  <si>
    <t>November 11, 2003</t>
  </si>
  <si>
    <t>November 11, 2004</t>
  </si>
  <si>
    <t>November 11, 2006</t>
  </si>
  <si>
    <t>November 11, 2012</t>
  </si>
  <si>
    <t>November 11, 2013</t>
  </si>
  <si>
    <t>SECTION 71</t>
  </si>
  <si>
    <t xml:space="preserve"> Revenue Earmarked for Tax Relief Trust Funds</t>
  </si>
  <si>
    <t>March 16,2004</t>
  </si>
  <si>
    <t>House of</t>
  </si>
  <si>
    <t>Senate Finance</t>
  </si>
  <si>
    <t>May 17,2004</t>
  </si>
  <si>
    <t>FISCAL YEAR  2005-2006</t>
  </si>
  <si>
    <t>FY 2005-2006</t>
  </si>
  <si>
    <t>FY 2004-05</t>
  </si>
  <si>
    <t xml:space="preserve">  Total Regular and Miscellaneous Revenue</t>
  </si>
  <si>
    <t>Less: Transfer to General Reserve Fund</t>
  </si>
  <si>
    <t>Total General Fund Revenue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</si>
</sst>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#,##0.0"/>
    <numFmt numFmtId="167" formatCode="#,##0.000"/>
    <numFmt numFmtId="168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8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fill"/>
    </xf>
    <xf numFmtId="164" fontId="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165" fontId="0" fillId="0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showOutlineSymbols="0" defaultGridColor="0" zoomScale="75" zoomScaleNormal="75" colorId="22" workbookViewId="0" topLeftCell="A1">
      <selection activeCell="J74" sqref="J74"/>
    </sheetView>
  </sheetViews>
  <sheetFormatPr defaultColWidth="8.88671875" defaultRowHeight="15"/>
  <cols>
    <col min="1" max="1" width="9.6640625" style="0" customWidth="1"/>
    <col min="2" max="2" width="40.10546875" style="0" customWidth="1"/>
    <col min="3" max="3" width="8.88671875" style="0" hidden="1" customWidth="1"/>
    <col min="4" max="4" width="16.77734375" style="0" customWidth="1"/>
    <col min="5" max="5" width="8.88671875" style="0" hidden="1" customWidth="1"/>
    <col min="6" max="6" width="1.33203125" style="0" hidden="1" customWidth="1"/>
    <col min="7" max="7" width="16.6640625" style="0" customWidth="1"/>
    <col min="8" max="8" width="22.6640625" style="0" hidden="1" customWidth="1"/>
    <col min="9" max="9" width="17.5546875" style="0" hidden="1" customWidth="1"/>
    <col min="10" max="10" width="16.6640625" style="0" customWidth="1"/>
    <col min="11" max="14" width="16.6640625" style="0" hidden="1" customWidth="1"/>
    <col min="15" max="16" width="16.77734375" style="0" hidden="1" customWidth="1"/>
    <col min="17" max="18" width="8.88671875" style="0" hidden="1" customWidth="1"/>
    <col min="19" max="16384" width="9.6640625" style="0" customWidth="1"/>
  </cols>
  <sheetData>
    <row r="1" spans="1:24" ht="15">
      <c r="A1" s="1"/>
      <c r="B1" s="10" t="s">
        <v>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</row>
    <row r="2" spans="1:24" ht="1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</row>
    <row r="3" spans="1:24" ht="1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</row>
    <row r="4" spans="1:24" ht="15">
      <c r="A4" s="1"/>
      <c r="B4" s="10" t="s">
        <v>80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 t="s">
        <v>0</v>
      </c>
      <c r="C6" s="1"/>
      <c r="D6" s="1"/>
      <c r="E6" s="1"/>
      <c r="F6" s="1"/>
      <c r="G6" s="3" t="s">
        <v>3</v>
      </c>
      <c r="H6" s="1"/>
      <c r="I6" s="1"/>
      <c r="J6" s="1" t="s">
        <v>0</v>
      </c>
      <c r="K6" s="1"/>
      <c r="L6" s="3" t="s">
        <v>4</v>
      </c>
      <c r="M6" s="7" t="s">
        <v>77</v>
      </c>
      <c r="N6" s="1"/>
      <c r="O6" s="1"/>
      <c r="P6" s="3" t="s">
        <v>5</v>
      </c>
      <c r="Q6" s="3" t="s">
        <v>6</v>
      </c>
      <c r="R6" s="1"/>
      <c r="S6" s="1"/>
      <c r="T6" s="1"/>
      <c r="U6" s="1"/>
      <c r="V6" s="1"/>
      <c r="W6" s="1"/>
      <c r="X6" s="1"/>
    </row>
    <row r="7" spans="1:24" ht="15">
      <c r="A7" s="1"/>
      <c r="B7" s="1"/>
      <c r="C7" s="1"/>
      <c r="D7" s="3" t="s">
        <v>7</v>
      </c>
      <c r="E7" s="1"/>
      <c r="F7" s="1"/>
      <c r="G7" s="3" t="s">
        <v>8</v>
      </c>
      <c r="H7" s="1"/>
      <c r="I7" s="1"/>
      <c r="J7" s="3" t="s">
        <v>6</v>
      </c>
      <c r="K7" s="1"/>
      <c r="L7" s="3" t="s">
        <v>9</v>
      </c>
      <c r="M7" s="3" t="s">
        <v>10</v>
      </c>
      <c r="N7" s="7" t="s">
        <v>78</v>
      </c>
      <c r="O7" s="3" t="s">
        <v>11</v>
      </c>
      <c r="P7" s="3" t="s">
        <v>9</v>
      </c>
      <c r="Q7" s="3" t="s">
        <v>12</v>
      </c>
      <c r="R7" s="1"/>
      <c r="S7" s="1"/>
      <c r="T7" s="1"/>
      <c r="U7" s="1"/>
      <c r="V7" s="1"/>
      <c r="W7" s="1"/>
      <c r="X7" s="1"/>
    </row>
    <row r="8" spans="1:24" ht="15">
      <c r="A8" s="1"/>
      <c r="B8" s="1"/>
      <c r="C8" s="3" t="s">
        <v>13</v>
      </c>
      <c r="D8" s="3" t="s">
        <v>14</v>
      </c>
      <c r="E8" s="3" t="s">
        <v>15</v>
      </c>
      <c r="F8" s="1"/>
      <c r="G8" s="3" t="s">
        <v>16</v>
      </c>
      <c r="H8" s="1"/>
      <c r="I8" s="1"/>
      <c r="J8" s="3" t="s">
        <v>16</v>
      </c>
      <c r="K8" s="1"/>
      <c r="L8" s="3" t="s">
        <v>16</v>
      </c>
      <c r="M8" s="3" t="s">
        <v>16</v>
      </c>
      <c r="N8" s="7" t="s">
        <v>9</v>
      </c>
      <c r="O8" s="3" t="s">
        <v>16</v>
      </c>
      <c r="P8" s="3" t="s">
        <v>16</v>
      </c>
      <c r="Q8" s="3" t="s">
        <v>16</v>
      </c>
      <c r="R8" s="1"/>
      <c r="S8" s="1"/>
      <c r="T8" s="1"/>
      <c r="U8" s="1"/>
      <c r="V8" s="1"/>
      <c r="W8" s="1"/>
      <c r="X8" s="1"/>
    </row>
    <row r="9" spans="1:24" ht="15">
      <c r="A9" s="1"/>
      <c r="B9" s="1"/>
      <c r="C9" s="3" t="s">
        <v>17</v>
      </c>
      <c r="D9" s="3" t="s">
        <v>16</v>
      </c>
      <c r="E9" s="3" t="s">
        <v>18</v>
      </c>
      <c r="F9" s="1"/>
      <c r="G9" s="7" t="s">
        <v>81</v>
      </c>
      <c r="H9" s="1"/>
      <c r="I9" s="1"/>
      <c r="J9" s="7" t="s">
        <v>81</v>
      </c>
      <c r="K9" s="1"/>
      <c r="L9" s="7" t="s">
        <v>68</v>
      </c>
      <c r="M9" s="7" t="s">
        <v>68</v>
      </c>
      <c r="N9" s="7" t="s">
        <v>68</v>
      </c>
      <c r="O9" s="7" t="s">
        <v>68</v>
      </c>
      <c r="P9" s="7" t="s">
        <v>68</v>
      </c>
      <c r="Q9" s="3" t="s">
        <v>19</v>
      </c>
      <c r="R9" s="1"/>
      <c r="S9" s="1"/>
      <c r="T9" s="1"/>
      <c r="U9" s="1"/>
      <c r="V9" s="1"/>
      <c r="W9" s="1"/>
      <c r="X9" s="1"/>
    </row>
    <row r="10" spans="1:24" ht="15">
      <c r="A10" s="1"/>
      <c r="B10" s="1"/>
      <c r="C10" s="3" t="s">
        <v>20</v>
      </c>
      <c r="D10" s="11" t="s">
        <v>82</v>
      </c>
      <c r="E10" s="12" t="s">
        <v>21</v>
      </c>
      <c r="F10" s="13"/>
      <c r="G10" s="14">
        <v>38301</v>
      </c>
      <c r="H10" s="12" t="s">
        <v>69</v>
      </c>
      <c r="I10" s="12" t="s">
        <v>70</v>
      </c>
      <c r="J10" s="17">
        <v>38358</v>
      </c>
      <c r="K10" s="3" t="s">
        <v>71</v>
      </c>
      <c r="L10" s="15">
        <f>SUM(DATE(2004,2,18))</f>
        <v>38035</v>
      </c>
      <c r="M10" s="7" t="s">
        <v>76</v>
      </c>
      <c r="N10" s="15">
        <v>38097</v>
      </c>
      <c r="O10" s="15">
        <v>38114</v>
      </c>
      <c r="P10" s="7" t="s">
        <v>79</v>
      </c>
      <c r="Q10" s="3" t="s">
        <v>72</v>
      </c>
      <c r="R10" s="3" t="s">
        <v>73</v>
      </c>
      <c r="S10" s="3"/>
      <c r="T10" s="3"/>
      <c r="U10" s="3"/>
      <c r="V10" s="3"/>
      <c r="W10" s="3"/>
      <c r="X10" s="1"/>
    </row>
    <row r="11" spans="1:24" ht="15">
      <c r="A11" s="1"/>
      <c r="B11" s="1"/>
      <c r="C11" s="4" t="s">
        <v>22</v>
      </c>
      <c r="D11" s="4" t="s">
        <v>22</v>
      </c>
      <c r="E11" s="4" t="s">
        <v>22</v>
      </c>
      <c r="F11" s="4" t="s">
        <v>22</v>
      </c>
      <c r="G11" s="4" t="s">
        <v>22</v>
      </c>
      <c r="H11" s="1"/>
      <c r="I11" s="4" t="s">
        <v>22</v>
      </c>
      <c r="J11" s="4" t="s">
        <v>22</v>
      </c>
      <c r="K11" s="4" t="s">
        <v>22</v>
      </c>
      <c r="L11" s="4" t="s">
        <v>22</v>
      </c>
      <c r="M11" s="4" t="s">
        <v>22</v>
      </c>
      <c r="N11" s="4" t="s">
        <v>22</v>
      </c>
      <c r="O11" s="4" t="s">
        <v>22</v>
      </c>
      <c r="P11" s="4" t="s">
        <v>22</v>
      </c>
      <c r="Q11" s="4" t="s">
        <v>22</v>
      </c>
      <c r="R11" s="1"/>
      <c r="S11" s="1"/>
      <c r="T11" s="1"/>
      <c r="U11" s="1"/>
      <c r="V11" s="1"/>
      <c r="W11" s="1"/>
      <c r="X11" s="1"/>
    </row>
    <row r="12" spans="1:24" ht="15">
      <c r="A12" s="2"/>
      <c r="B12" s="1" t="s">
        <v>23</v>
      </c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 t="s">
        <v>0</v>
      </c>
      <c r="B13" s="1" t="s">
        <v>24</v>
      </c>
      <c r="C13" s="1">
        <f>1619981649+14640170</f>
        <v>1634621819</v>
      </c>
      <c r="D13" s="1">
        <v>2249617591</v>
      </c>
      <c r="E13" s="1">
        <f>1515098223+13784793</f>
        <v>1528883016</v>
      </c>
      <c r="F13" s="1"/>
      <c r="G13" s="1">
        <v>2354188746</v>
      </c>
      <c r="H13" s="1"/>
      <c r="I13" s="1"/>
      <c r="J13" s="1">
        <v>2354188746</v>
      </c>
      <c r="K13" s="1"/>
      <c r="L13" s="1">
        <f>2157998791-163200</f>
        <v>2157835591</v>
      </c>
      <c r="M13" s="1">
        <f>2157998791-163200</f>
        <v>2157835591</v>
      </c>
      <c r="N13" s="1">
        <f>2157998791-163200</f>
        <v>2157835591</v>
      </c>
      <c r="O13" s="1">
        <f>2157998791-163200</f>
        <v>2157835591</v>
      </c>
      <c r="P13" s="1">
        <f>2249780791-163200</f>
        <v>2249617591</v>
      </c>
      <c r="Q13" s="1">
        <f>1953141048+14905091-1110000</f>
        <v>1966936139</v>
      </c>
      <c r="R13" s="1"/>
      <c r="S13" s="1"/>
      <c r="T13" s="1"/>
      <c r="U13" s="1"/>
      <c r="V13" s="1"/>
      <c r="W13" s="1"/>
      <c r="X13" s="1"/>
    </row>
    <row r="14" spans="1:24" ht="15">
      <c r="A14" s="1"/>
      <c r="B14" s="1" t="s">
        <v>25</v>
      </c>
      <c r="C14" s="1">
        <f>C15+C16</f>
        <v>2153228544</v>
      </c>
      <c r="D14" s="1">
        <f>D15+D16</f>
        <v>2099579574</v>
      </c>
      <c r="E14" s="1">
        <f>E15+E16</f>
        <v>1985933453</v>
      </c>
      <c r="F14" s="1" t="s">
        <v>0</v>
      </c>
      <c r="G14" s="1">
        <f>G15+G16</f>
        <v>2254810198</v>
      </c>
      <c r="H14" s="1"/>
      <c r="I14" s="1"/>
      <c r="J14" s="1">
        <f>J15+J16</f>
        <v>2254810198</v>
      </c>
      <c r="K14" s="1"/>
      <c r="L14" s="1">
        <f aca="true" t="shared" si="0" ref="L14:Q14">L15+L16</f>
        <v>2087123702</v>
      </c>
      <c r="M14" s="1">
        <f t="shared" si="0"/>
        <v>2087123702</v>
      </c>
      <c r="N14" s="1">
        <f t="shared" si="0"/>
        <v>2087123702</v>
      </c>
      <c r="O14" s="1">
        <f t="shared" si="0"/>
        <v>2087123702</v>
      </c>
      <c r="P14" s="1">
        <f t="shared" si="0"/>
        <v>2099579574</v>
      </c>
      <c r="Q14" s="1">
        <f t="shared" si="0"/>
        <v>2272819860</v>
      </c>
      <c r="R14" s="1"/>
      <c r="S14" s="1"/>
      <c r="T14" s="1"/>
      <c r="U14" s="1"/>
      <c r="V14" s="1"/>
      <c r="W14" s="1"/>
      <c r="X14" s="1"/>
    </row>
    <row r="15" spans="1:24" ht="15">
      <c r="A15" s="1"/>
      <c r="B15" s="1" t="s">
        <v>26</v>
      </c>
      <c r="C15" s="1">
        <v>1932991641</v>
      </c>
      <c r="D15" s="1">
        <v>1979363905</v>
      </c>
      <c r="E15" s="1">
        <v>1742047420</v>
      </c>
      <c r="F15" s="1"/>
      <c r="G15" s="1">
        <v>2112603579</v>
      </c>
      <c r="H15" s="1"/>
      <c r="I15" s="1"/>
      <c r="J15" s="1">
        <v>2112603579</v>
      </c>
      <c r="K15" s="1"/>
      <c r="L15" s="1">
        <v>1964175152</v>
      </c>
      <c r="M15" s="1">
        <v>1964175152</v>
      </c>
      <c r="N15" s="1">
        <v>1964175152</v>
      </c>
      <c r="O15" s="1">
        <v>1964175152</v>
      </c>
      <c r="P15" s="1">
        <f>2494628421-39029620-476234896</f>
        <v>1979363905</v>
      </c>
      <c r="Q15" s="1">
        <f>2409961921-342915604-1</f>
        <v>2067046316</v>
      </c>
      <c r="R15" s="1"/>
      <c r="S15" s="1"/>
      <c r="T15" s="9"/>
      <c r="U15" s="1"/>
      <c r="V15" s="1"/>
      <c r="W15" s="1"/>
      <c r="X15" s="1"/>
    </row>
    <row r="16" spans="1:24" ht="15">
      <c r="A16" s="1"/>
      <c r="B16" s="1" t="s">
        <v>27</v>
      </c>
      <c r="C16" s="1">
        <v>220236903</v>
      </c>
      <c r="D16" s="1">
        <v>120215669</v>
      </c>
      <c r="E16" s="1">
        <v>243886033</v>
      </c>
      <c r="F16" s="1"/>
      <c r="G16" s="1">
        <v>142206619</v>
      </c>
      <c r="H16" s="1"/>
      <c r="I16" s="1"/>
      <c r="J16" s="1">
        <v>142206619</v>
      </c>
      <c r="K16" s="1"/>
      <c r="L16" s="1">
        <v>122948550</v>
      </c>
      <c r="M16" s="1">
        <v>122948550</v>
      </c>
      <c r="N16" s="1">
        <v>122948550</v>
      </c>
      <c r="O16" s="1">
        <v>122948550</v>
      </c>
      <c r="P16" s="1">
        <f>149139556-28923887</f>
        <v>120215669</v>
      </c>
      <c r="Q16" s="1">
        <f>239604940-33831396</f>
        <v>205773544</v>
      </c>
      <c r="R16" s="1"/>
      <c r="S16" s="1"/>
      <c r="T16" s="1"/>
      <c r="U16" s="1"/>
      <c r="V16" s="1"/>
      <c r="W16" s="1"/>
      <c r="X16" s="1"/>
    </row>
    <row r="17" spans="1:24" ht="15">
      <c r="A17" s="1"/>
      <c r="B17" s="1"/>
      <c r="C17" s="4" t="s">
        <v>22</v>
      </c>
      <c r="D17" s="4" t="s">
        <v>22</v>
      </c>
      <c r="E17" s="4" t="s">
        <v>22</v>
      </c>
      <c r="F17" s="4" t="s">
        <v>22</v>
      </c>
      <c r="G17" s="4" t="s">
        <v>22</v>
      </c>
      <c r="H17" s="1"/>
      <c r="I17" s="4" t="s">
        <v>22</v>
      </c>
      <c r="J17" s="4" t="s">
        <v>22</v>
      </c>
      <c r="K17" s="4" t="s">
        <v>22</v>
      </c>
      <c r="L17" s="4" t="s">
        <v>22</v>
      </c>
      <c r="M17" s="4" t="s">
        <v>22</v>
      </c>
      <c r="N17" s="4" t="s">
        <v>22</v>
      </c>
      <c r="O17" s="4" t="s">
        <v>22</v>
      </c>
      <c r="P17" s="4" t="s">
        <v>22</v>
      </c>
      <c r="Q17" s="4" t="s">
        <v>22</v>
      </c>
      <c r="R17" s="1"/>
      <c r="S17" s="1"/>
      <c r="T17" s="1"/>
      <c r="U17" s="1"/>
      <c r="V17" s="1"/>
      <c r="W17" s="1"/>
      <c r="X17" s="1"/>
    </row>
    <row r="18" spans="1:24" ht="15">
      <c r="A18" s="1"/>
      <c r="B18" s="1" t="s">
        <v>28</v>
      </c>
      <c r="C18" s="1">
        <f>C13+C14</f>
        <v>3787850363</v>
      </c>
      <c r="D18" s="1">
        <f>D13+D14</f>
        <v>4349197165</v>
      </c>
      <c r="E18" s="1">
        <f>E13+E14</f>
        <v>3514816469</v>
      </c>
      <c r="F18" s="1" t="s">
        <v>0</v>
      </c>
      <c r="G18" s="1">
        <f>G13+G14</f>
        <v>4608998944</v>
      </c>
      <c r="H18" s="1"/>
      <c r="I18" s="1"/>
      <c r="J18" s="1">
        <f>J13+J14</f>
        <v>4608998944</v>
      </c>
      <c r="K18" s="1"/>
      <c r="L18" s="1">
        <f aca="true" t="shared" si="1" ref="L18:Q18">L13+L14</f>
        <v>4244959293</v>
      </c>
      <c r="M18" s="1">
        <f t="shared" si="1"/>
        <v>4244959293</v>
      </c>
      <c r="N18" s="1">
        <f t="shared" si="1"/>
        <v>4244959293</v>
      </c>
      <c r="O18" s="1">
        <f t="shared" si="1"/>
        <v>4244959293</v>
      </c>
      <c r="P18" s="1">
        <f t="shared" si="1"/>
        <v>4349197165</v>
      </c>
      <c r="Q18" s="1">
        <f t="shared" si="1"/>
        <v>4239755999</v>
      </c>
      <c r="R18" s="1"/>
      <c r="S18" s="1"/>
      <c r="T18" s="1"/>
      <c r="U18" s="1"/>
      <c r="V18" s="1"/>
      <c r="W18" s="1"/>
      <c r="X18" s="1"/>
    </row>
    <row r="19" spans="1:24" ht="15">
      <c r="A19" s="1"/>
      <c r="B19" s="1"/>
      <c r="C19" s="4" t="s">
        <v>22</v>
      </c>
      <c r="D19" s="4" t="s">
        <v>22</v>
      </c>
      <c r="E19" s="4" t="s">
        <v>22</v>
      </c>
      <c r="F19" s="4" t="s">
        <v>22</v>
      </c>
      <c r="G19" s="4" t="s">
        <v>22</v>
      </c>
      <c r="H19" s="1"/>
      <c r="I19" s="4" t="s">
        <v>22</v>
      </c>
      <c r="J19" s="4" t="s">
        <v>22</v>
      </c>
      <c r="K19" s="4" t="s">
        <v>22</v>
      </c>
      <c r="L19" s="4" t="s">
        <v>22</v>
      </c>
      <c r="M19" s="4" t="s">
        <v>22</v>
      </c>
      <c r="N19" s="4" t="s">
        <v>22</v>
      </c>
      <c r="O19" s="4" t="s">
        <v>22</v>
      </c>
      <c r="P19" s="4" t="s">
        <v>22</v>
      </c>
      <c r="Q19" s="4" t="s">
        <v>22</v>
      </c>
      <c r="R19" s="1"/>
      <c r="S19" s="1"/>
      <c r="T19" s="1"/>
      <c r="U19" s="1"/>
      <c r="V19" s="1"/>
      <c r="W19" s="1"/>
      <c r="X19" s="1"/>
    </row>
    <row r="20" spans="1:24" ht="15">
      <c r="A20" s="1"/>
      <c r="B20" s="1" t="s">
        <v>29</v>
      </c>
      <c r="C20" s="1"/>
      <c r="D20" s="1" t="s">
        <v>0</v>
      </c>
      <c r="E20" s="1" t="s">
        <v>0</v>
      </c>
      <c r="F20" s="1"/>
      <c r="G20" s="1" t="s">
        <v>0</v>
      </c>
      <c r="H20" s="1"/>
      <c r="I20" s="1"/>
      <c r="J20" s="1" t="s">
        <v>0</v>
      </c>
      <c r="K20" s="1"/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/>
      <c r="S20" s="1"/>
      <c r="T20" s="1"/>
      <c r="U20" s="1"/>
      <c r="V20" s="1"/>
      <c r="W20" s="1"/>
      <c r="X20" s="1"/>
    </row>
    <row r="21" spans="1:24" ht="15">
      <c r="A21" s="1"/>
      <c r="B21" s="1" t="s">
        <v>30</v>
      </c>
      <c r="C21" s="1">
        <v>2095871</v>
      </c>
      <c r="D21" s="1">
        <v>32320000</v>
      </c>
      <c r="E21" s="1">
        <v>3000000</v>
      </c>
      <c r="F21" s="1"/>
      <c r="G21" s="1">
        <v>28469144</v>
      </c>
      <c r="H21" s="1"/>
      <c r="I21" s="1"/>
      <c r="J21" s="1">
        <v>28469144</v>
      </c>
      <c r="K21" s="1"/>
      <c r="L21" s="1">
        <v>32320000</v>
      </c>
      <c r="M21" s="1">
        <v>32320000</v>
      </c>
      <c r="N21" s="1">
        <v>32320000</v>
      </c>
      <c r="O21" s="1">
        <v>32320000</v>
      </c>
      <c r="P21" s="1">
        <v>32320000</v>
      </c>
      <c r="Q21" s="1">
        <f>7500000+27834469-1</f>
        <v>35334468</v>
      </c>
      <c r="R21" s="1"/>
      <c r="S21" s="1"/>
      <c r="T21" s="1"/>
      <c r="U21" s="1"/>
      <c r="V21" s="1"/>
      <c r="W21" s="1"/>
      <c r="X21" s="1"/>
    </row>
    <row r="22" spans="1:24" ht="15">
      <c r="A22" s="1"/>
      <c r="B22" s="1" t="s">
        <v>31</v>
      </c>
      <c r="C22" s="1">
        <v>3276413</v>
      </c>
      <c r="D22" s="1">
        <v>3246796</v>
      </c>
      <c r="E22" s="1">
        <v>3775160</v>
      </c>
      <c r="F22" s="1"/>
      <c r="G22" s="1">
        <v>4819500</v>
      </c>
      <c r="H22" s="1"/>
      <c r="I22" s="1"/>
      <c r="J22" s="1">
        <v>4819500</v>
      </c>
      <c r="K22" s="1"/>
      <c r="L22" s="1">
        <v>3246796</v>
      </c>
      <c r="M22" s="1">
        <v>3246796</v>
      </c>
      <c r="N22" s="1">
        <v>3246796</v>
      </c>
      <c r="O22" s="1">
        <v>3246796</v>
      </c>
      <c r="P22" s="1">
        <v>3246796</v>
      </c>
      <c r="Q22" s="1">
        <v>3537499</v>
      </c>
      <c r="R22" s="1"/>
      <c r="S22" s="1"/>
      <c r="T22" s="1"/>
      <c r="U22" s="1"/>
      <c r="V22" s="1"/>
      <c r="W22" s="1"/>
      <c r="X22" s="1"/>
    </row>
    <row r="23" spans="1:24" ht="15">
      <c r="A23" s="1"/>
      <c r="B23" s="1" t="s">
        <v>32</v>
      </c>
      <c r="C23" s="1">
        <f>50269365-2000000</f>
        <v>48269365</v>
      </c>
      <c r="D23" s="1">
        <v>52852981</v>
      </c>
      <c r="E23" s="1">
        <v>48614811</v>
      </c>
      <c r="F23" s="1"/>
      <c r="G23" s="1">
        <v>54578921</v>
      </c>
      <c r="H23" s="1"/>
      <c r="I23" s="1"/>
      <c r="J23" s="1">
        <v>54578921</v>
      </c>
      <c r="K23" s="1"/>
      <c r="L23" s="1">
        <v>52852981</v>
      </c>
      <c r="M23" s="1">
        <v>52852981</v>
      </c>
      <c r="N23" s="1">
        <v>52852981</v>
      </c>
      <c r="O23" s="1">
        <v>52852981</v>
      </c>
      <c r="P23" s="1">
        <v>52852981</v>
      </c>
      <c r="Q23" s="1">
        <f>51269300-4000000-1729000</f>
        <v>45540300</v>
      </c>
      <c r="R23" s="1"/>
      <c r="S23" s="1"/>
      <c r="T23" s="1"/>
      <c r="U23" s="1"/>
      <c r="V23" s="1"/>
      <c r="W23" s="1"/>
      <c r="X23" s="1"/>
    </row>
    <row r="24" spans="1:24" ht="15">
      <c r="A24" s="1"/>
      <c r="B24" s="1" t="s">
        <v>33</v>
      </c>
      <c r="C24" s="1">
        <v>16043140</v>
      </c>
      <c r="D24" s="1">
        <v>19000000</v>
      </c>
      <c r="E24" s="1">
        <v>10000000</v>
      </c>
      <c r="F24" s="1"/>
      <c r="G24" s="1">
        <v>19046068</v>
      </c>
      <c r="H24" s="1"/>
      <c r="I24" s="1"/>
      <c r="J24" s="1">
        <v>19046068</v>
      </c>
      <c r="K24" s="1"/>
      <c r="L24" s="1">
        <v>19000000</v>
      </c>
      <c r="M24" s="1">
        <v>19000000</v>
      </c>
      <c r="N24" s="1">
        <v>19000000</v>
      </c>
      <c r="O24" s="1">
        <v>19000000</v>
      </c>
      <c r="P24" s="1">
        <v>19000000</v>
      </c>
      <c r="Q24" s="1">
        <f>15809992-4604852</f>
        <v>11205140</v>
      </c>
      <c r="R24" s="1"/>
      <c r="S24" s="1"/>
      <c r="T24" s="1"/>
      <c r="U24" s="1"/>
      <c r="V24" s="1"/>
      <c r="W24" s="1"/>
      <c r="X24" s="1"/>
    </row>
    <row r="25" spans="1:24" ht="15">
      <c r="A25" s="1"/>
      <c r="B25" s="1" t="s">
        <v>34</v>
      </c>
      <c r="C25" s="1">
        <v>79984487</v>
      </c>
      <c r="D25" s="1">
        <v>93838723</v>
      </c>
      <c r="E25" s="1">
        <v>77316907</v>
      </c>
      <c r="F25" s="1"/>
      <c r="G25" s="1">
        <v>98493195</v>
      </c>
      <c r="H25" s="1"/>
      <c r="I25" s="1"/>
      <c r="J25" s="1">
        <v>98493195</v>
      </c>
      <c r="K25" s="1"/>
      <c r="L25" s="1">
        <v>93838723</v>
      </c>
      <c r="M25" s="1">
        <v>93838723</v>
      </c>
      <c r="N25" s="1">
        <v>93838723</v>
      </c>
      <c r="O25" s="1">
        <v>93838723</v>
      </c>
      <c r="P25" s="1">
        <v>93838723</v>
      </c>
      <c r="Q25" s="1">
        <f>83842293+1577232</f>
        <v>85419525</v>
      </c>
      <c r="R25" s="1"/>
      <c r="S25" s="1"/>
      <c r="T25" s="1"/>
      <c r="U25" s="1"/>
      <c r="V25" s="1"/>
      <c r="W25" s="1"/>
      <c r="X25" s="1"/>
    </row>
    <row r="26" spans="1:24" ht="15">
      <c r="A26" s="1"/>
      <c r="B26" s="1" t="s">
        <v>35</v>
      </c>
      <c r="C26" s="1">
        <v>30509920</v>
      </c>
      <c r="D26" s="8">
        <v>28611433</v>
      </c>
      <c r="E26" s="1">
        <v>30748671</v>
      </c>
      <c r="F26" s="1"/>
      <c r="G26" s="1">
        <v>29920720</v>
      </c>
      <c r="H26" s="1"/>
      <c r="I26" s="1"/>
      <c r="J26" s="1">
        <v>29920720</v>
      </c>
      <c r="K26" s="1"/>
      <c r="L26" s="1">
        <v>28611433</v>
      </c>
      <c r="M26" s="1">
        <v>28611433</v>
      </c>
      <c r="N26" s="1">
        <v>28611433</v>
      </c>
      <c r="O26" s="1">
        <v>28611433</v>
      </c>
      <c r="P26" s="1">
        <v>28611433</v>
      </c>
      <c r="Q26" s="1">
        <f>32970318-2831407</f>
        <v>30138911</v>
      </c>
      <c r="R26" s="1"/>
      <c r="S26" s="1"/>
      <c r="T26" s="1"/>
      <c r="U26" s="1"/>
      <c r="V26" s="1"/>
      <c r="W26" s="1"/>
      <c r="X26" s="1"/>
    </row>
    <row r="27" spans="1:24" ht="15">
      <c r="A27" s="1"/>
      <c r="B27" s="1" t="s">
        <v>36</v>
      </c>
      <c r="C27" s="1">
        <v>58107093</v>
      </c>
      <c r="D27" s="1">
        <v>2400000</v>
      </c>
      <c r="E27" s="1">
        <v>20000000</v>
      </c>
      <c r="F27" s="1"/>
      <c r="G27" s="1">
        <v>2066569</v>
      </c>
      <c r="H27" s="1"/>
      <c r="I27" s="1"/>
      <c r="J27" s="1">
        <v>2066569</v>
      </c>
      <c r="K27" s="1"/>
      <c r="L27" s="1">
        <v>2400000</v>
      </c>
      <c r="M27" s="1">
        <v>2400000</v>
      </c>
      <c r="N27" s="1">
        <v>2400000</v>
      </c>
      <c r="O27" s="1">
        <v>2400000</v>
      </c>
      <c r="P27" s="1">
        <v>2400000</v>
      </c>
      <c r="Q27" s="1">
        <v>7000000</v>
      </c>
      <c r="R27" s="1"/>
      <c r="S27" s="1"/>
      <c r="T27" s="1"/>
      <c r="U27" s="1"/>
      <c r="V27" s="1"/>
      <c r="W27" s="1"/>
      <c r="X27" s="1"/>
    </row>
    <row r="28" spans="1:24" ht="15">
      <c r="A28" s="1"/>
      <c r="B28" s="1" t="s">
        <v>37</v>
      </c>
      <c r="C28" s="1">
        <f>53246223-1000000</f>
        <v>52246223</v>
      </c>
      <c r="D28" s="1">
        <v>62600000</v>
      </c>
      <c r="E28" s="1">
        <v>47820967</v>
      </c>
      <c r="F28" s="1"/>
      <c r="G28" s="1">
        <v>78048198</v>
      </c>
      <c r="H28" s="1"/>
      <c r="I28" s="1"/>
      <c r="J28" s="1">
        <v>78048198</v>
      </c>
      <c r="K28" s="1"/>
      <c r="L28" s="1">
        <v>62600000</v>
      </c>
      <c r="M28" s="1">
        <v>62600000</v>
      </c>
      <c r="N28" s="1">
        <v>62600000</v>
      </c>
      <c r="O28" s="1">
        <v>62600000</v>
      </c>
      <c r="P28" s="1">
        <v>62600000</v>
      </c>
      <c r="Q28" s="1">
        <v>38852560</v>
      </c>
      <c r="R28" s="1"/>
      <c r="S28" s="1"/>
      <c r="T28" s="1"/>
      <c r="U28" s="1"/>
      <c r="V28" s="1"/>
      <c r="W28" s="1"/>
      <c r="X28" s="1"/>
    </row>
    <row r="29" spans="1:24" ht="15">
      <c r="A29" s="1"/>
      <c r="B29" s="1" t="s">
        <v>38</v>
      </c>
      <c r="C29" s="1">
        <f>47644018-44</f>
        <v>47643974</v>
      </c>
      <c r="D29" s="1">
        <v>55970800</v>
      </c>
      <c r="E29" s="1">
        <v>45211640</v>
      </c>
      <c r="F29" s="1"/>
      <c r="G29" s="1">
        <v>55543697</v>
      </c>
      <c r="H29" s="1"/>
      <c r="I29" s="1"/>
      <c r="J29" s="1">
        <v>55543697</v>
      </c>
      <c r="K29" s="1"/>
      <c r="L29" s="1">
        <f>56000000-1200-6148</f>
        <v>55992652</v>
      </c>
      <c r="M29" s="1">
        <f>56000000-1200-6148+6148</f>
        <v>55998800</v>
      </c>
      <c r="N29" s="1">
        <f>56000000-1200-6148+6148+2193000-28000</f>
        <v>58163800</v>
      </c>
      <c r="O29" s="1">
        <f>56000000-1200-6148+6148+2193000-28000-2193000</f>
        <v>55970800</v>
      </c>
      <c r="P29" s="1">
        <f>56000000-1200-6148+6148+2193000-28000-2193000</f>
        <v>55970800</v>
      </c>
      <c r="Q29" s="1">
        <f>39426459+3342518-290000-1014018</f>
        <v>41464959</v>
      </c>
      <c r="R29" s="1"/>
      <c r="S29" s="1"/>
      <c r="T29" s="1"/>
      <c r="U29" s="1"/>
      <c r="V29" s="1"/>
      <c r="W29" s="1"/>
      <c r="X29" s="1"/>
    </row>
    <row r="30" spans="1:24" ht="15">
      <c r="A30" s="1"/>
      <c r="B30" s="1" t="s">
        <v>39</v>
      </c>
      <c r="C30" s="1">
        <v>19445297</v>
      </c>
      <c r="D30" s="1">
        <v>30191221</v>
      </c>
      <c r="E30" s="1">
        <v>17284426</v>
      </c>
      <c r="F30" s="1"/>
      <c r="G30" s="1">
        <v>45442126</v>
      </c>
      <c r="H30" s="1"/>
      <c r="I30" s="1"/>
      <c r="J30" s="1">
        <v>45442126</v>
      </c>
      <c r="K30" s="1"/>
      <c r="L30" s="1">
        <v>30191221</v>
      </c>
      <c r="M30" s="1">
        <v>30191221</v>
      </c>
      <c r="N30" s="1">
        <v>30191221</v>
      </c>
      <c r="O30" s="1">
        <v>30191221</v>
      </c>
      <c r="P30" s="1">
        <v>30191221</v>
      </c>
      <c r="Q30" s="1">
        <v>31825441</v>
      </c>
      <c r="R30" s="1"/>
      <c r="S30" s="1"/>
      <c r="T30" s="1"/>
      <c r="U30" s="1"/>
      <c r="V30" s="1"/>
      <c r="W30" s="1"/>
      <c r="X30" s="1"/>
    </row>
    <row r="31" spans="1:24" ht="15">
      <c r="A31" s="1"/>
      <c r="B31" s="1" t="s">
        <v>40</v>
      </c>
      <c r="C31" s="1">
        <v>65616018</v>
      </c>
      <c r="D31" s="1">
        <v>16000000</v>
      </c>
      <c r="E31" s="1">
        <v>55000000</v>
      </c>
      <c r="F31" s="1"/>
      <c r="G31" s="1">
        <v>25000000</v>
      </c>
      <c r="H31" s="1"/>
      <c r="I31" s="1"/>
      <c r="J31" s="1">
        <v>25000000</v>
      </c>
      <c r="K31" s="1"/>
      <c r="L31" s="1">
        <v>16000000</v>
      </c>
      <c r="M31" s="1">
        <v>16000000</v>
      </c>
      <c r="N31" s="1">
        <v>16000000</v>
      </c>
      <c r="O31" s="1">
        <v>16000000</v>
      </c>
      <c r="P31" s="1">
        <v>16000000</v>
      </c>
      <c r="Q31" s="1">
        <v>66000000</v>
      </c>
      <c r="R31" s="1"/>
      <c r="S31" s="1"/>
      <c r="T31" s="1"/>
      <c r="U31" s="1"/>
      <c r="V31" s="1"/>
      <c r="W31" s="1"/>
      <c r="X31" s="1"/>
    </row>
    <row r="32" spans="1:24" ht="15">
      <c r="A32" s="1"/>
      <c r="B32" s="1" t="s">
        <v>41</v>
      </c>
      <c r="C32" s="1">
        <v>19090913</v>
      </c>
      <c r="D32" s="1">
        <v>25365666</v>
      </c>
      <c r="E32" s="1">
        <v>18822306</v>
      </c>
      <c r="F32" s="1"/>
      <c r="G32" s="1">
        <v>26891673</v>
      </c>
      <c r="H32" s="1"/>
      <c r="I32" s="1"/>
      <c r="J32" s="1">
        <v>26891673</v>
      </c>
      <c r="K32" s="1"/>
      <c r="L32" s="1">
        <v>25365666</v>
      </c>
      <c r="M32" s="1">
        <v>25365666</v>
      </c>
      <c r="N32" s="1">
        <v>25365666</v>
      </c>
      <c r="O32" s="1">
        <v>25365666</v>
      </c>
      <c r="P32" s="1">
        <v>25365666</v>
      </c>
      <c r="Q32" s="1">
        <v>21792239</v>
      </c>
      <c r="R32" s="1"/>
      <c r="S32" s="1"/>
      <c r="T32" s="1"/>
      <c r="U32" s="1"/>
      <c r="V32" s="1"/>
      <c r="W32" s="1"/>
      <c r="X32" s="1"/>
    </row>
    <row r="33" spans="1:24" ht="15">
      <c r="A33" s="1"/>
      <c r="B33" s="1" t="s">
        <v>42</v>
      </c>
      <c r="C33" s="1">
        <f>28288708-114291-2</f>
        <v>28174415</v>
      </c>
      <c r="D33" s="1">
        <v>19290000</v>
      </c>
      <c r="E33" s="1">
        <v>25000000</v>
      </c>
      <c r="F33" s="1"/>
      <c r="G33" s="1">
        <v>2857393</v>
      </c>
      <c r="H33" s="1"/>
      <c r="I33" s="1"/>
      <c r="J33" s="1">
        <v>2857393</v>
      </c>
      <c r="K33" s="1"/>
      <c r="L33" s="1">
        <f>19290000+13300000</f>
        <v>32590000</v>
      </c>
      <c r="M33" s="1">
        <f>19290000+13300000</f>
        <v>32590000</v>
      </c>
      <c r="N33" s="1">
        <f>19290000+13300000-13300000</f>
        <v>19290000</v>
      </c>
      <c r="O33" s="1">
        <f>19290000+13300000-13300000</f>
        <v>19290000</v>
      </c>
      <c r="P33" s="1">
        <f>19290000+13300000-13300000</f>
        <v>19290000</v>
      </c>
      <c r="Q33" s="1">
        <v>40000000</v>
      </c>
      <c r="R33" s="1"/>
      <c r="S33" s="1"/>
      <c r="T33" s="1"/>
      <c r="U33" s="1"/>
      <c r="V33" s="1"/>
      <c r="W33" s="1"/>
      <c r="X33" s="1"/>
    </row>
    <row r="34" spans="1:24" ht="15">
      <c r="A34" s="1"/>
      <c r="B34" s="1" t="s">
        <v>43</v>
      </c>
      <c r="C34" s="1">
        <f>99251749-6330011</f>
        <v>92921738</v>
      </c>
      <c r="D34" s="1">
        <v>147000000</v>
      </c>
      <c r="E34" s="1">
        <f>89523421-8602412</f>
        <v>80921009</v>
      </c>
      <c r="F34" s="1"/>
      <c r="G34" s="1">
        <v>141865927</v>
      </c>
      <c r="H34" s="1"/>
      <c r="I34" s="1"/>
      <c r="J34" s="1">
        <v>141865927</v>
      </c>
      <c r="K34" s="1"/>
      <c r="L34" s="1">
        <v>147000000</v>
      </c>
      <c r="M34" s="1">
        <v>147000000</v>
      </c>
      <c r="N34" s="1">
        <v>147000000</v>
      </c>
      <c r="O34" s="1">
        <v>147000000</v>
      </c>
      <c r="P34" s="1">
        <v>147000000</v>
      </c>
      <c r="Q34" s="1">
        <f>101562263-10165000</f>
        <v>91397263</v>
      </c>
      <c r="R34" s="1"/>
      <c r="S34" s="1"/>
      <c r="T34" s="1"/>
      <c r="U34" s="1"/>
      <c r="V34" s="1"/>
      <c r="W34" s="1"/>
      <c r="X34" s="1"/>
    </row>
    <row r="35" spans="1:24" ht="15">
      <c r="A35" s="1"/>
      <c r="B35" s="1" t="s">
        <v>44</v>
      </c>
      <c r="C35" s="1">
        <v>212378</v>
      </c>
      <c r="D35" s="1">
        <v>7500</v>
      </c>
      <c r="E35" s="1">
        <v>2500000</v>
      </c>
      <c r="F35" s="1"/>
      <c r="G35" s="1">
        <v>7500</v>
      </c>
      <c r="H35" s="1"/>
      <c r="I35" s="1"/>
      <c r="J35" s="1">
        <v>7500</v>
      </c>
      <c r="K35" s="1"/>
      <c r="L35" s="1">
        <v>7500</v>
      </c>
      <c r="M35" s="1">
        <v>7500</v>
      </c>
      <c r="N35" s="1">
        <v>7500</v>
      </c>
      <c r="O35" s="1">
        <v>7500</v>
      </c>
      <c r="P35" s="1">
        <v>7500</v>
      </c>
      <c r="Q35" s="1">
        <v>5750</v>
      </c>
      <c r="R35" s="1"/>
      <c r="S35" s="1"/>
      <c r="T35" s="1"/>
      <c r="U35" s="1"/>
      <c r="V35" s="1"/>
      <c r="W35" s="1"/>
      <c r="X35" s="1"/>
    </row>
    <row r="36" spans="1:24" ht="15">
      <c r="A36" s="1"/>
      <c r="B36" s="1" t="s">
        <v>45</v>
      </c>
      <c r="C36" s="1">
        <v>101703505</v>
      </c>
      <c r="D36" s="1">
        <v>60612419</v>
      </c>
      <c r="E36" s="1">
        <v>102434385</v>
      </c>
      <c r="F36" s="1"/>
      <c r="G36" s="1">
        <v>53189843</v>
      </c>
      <c r="H36" s="1"/>
      <c r="I36" s="1"/>
      <c r="J36" s="1">
        <v>53189843</v>
      </c>
      <c r="K36" s="1"/>
      <c r="L36" s="1">
        <v>60612419</v>
      </c>
      <c r="M36" s="1">
        <v>60612419</v>
      </c>
      <c r="N36" s="1">
        <v>60612419</v>
      </c>
      <c r="O36" s="1">
        <v>60612419</v>
      </c>
      <c r="P36" s="1">
        <v>60612419</v>
      </c>
      <c r="Q36" s="1">
        <f>112451070-48750000+170000-562500+562500</f>
        <v>63871070</v>
      </c>
      <c r="R36" s="1"/>
      <c r="S36" s="1"/>
      <c r="T36" s="1"/>
      <c r="U36" s="1"/>
      <c r="V36" s="1"/>
      <c r="W36" s="1"/>
      <c r="X36" s="1"/>
    </row>
    <row r="37" spans="1:24" ht="15">
      <c r="A37" s="1"/>
      <c r="B37" s="1" t="s">
        <v>46</v>
      </c>
      <c r="C37" s="1">
        <v>7324270</v>
      </c>
      <c r="D37" s="1">
        <v>8300533</v>
      </c>
      <c r="E37" s="1">
        <v>6930758</v>
      </c>
      <c r="F37" s="1"/>
      <c r="G37" s="1">
        <v>8497934</v>
      </c>
      <c r="H37" s="1"/>
      <c r="I37" s="1"/>
      <c r="J37" s="1">
        <v>8497934</v>
      </c>
      <c r="K37" s="1"/>
      <c r="L37" s="1">
        <v>8300533</v>
      </c>
      <c r="M37" s="1">
        <v>8300533</v>
      </c>
      <c r="N37" s="1">
        <v>8300533</v>
      </c>
      <c r="O37" s="1">
        <v>8300533</v>
      </c>
      <c r="P37" s="1">
        <v>8300533</v>
      </c>
      <c r="Q37" s="1">
        <v>7785515</v>
      </c>
      <c r="R37" s="1"/>
      <c r="S37" s="1"/>
      <c r="T37" s="1"/>
      <c r="U37" s="1"/>
      <c r="V37" s="1"/>
      <c r="W37" s="1"/>
      <c r="X37" s="1"/>
    </row>
    <row r="38" spans="1:24" ht="15">
      <c r="A38" s="1"/>
      <c r="B38" s="1" t="s">
        <v>47</v>
      </c>
      <c r="C38" s="1">
        <v>1762373</v>
      </c>
      <c r="D38" s="1">
        <v>3302400</v>
      </c>
      <c r="E38" s="1">
        <v>1200000</v>
      </c>
      <c r="F38" s="1"/>
      <c r="G38" s="1">
        <v>2789884</v>
      </c>
      <c r="H38" s="1"/>
      <c r="I38" s="1"/>
      <c r="J38" s="1">
        <v>2789884</v>
      </c>
      <c r="K38" s="1"/>
      <c r="L38" s="1">
        <v>3302400</v>
      </c>
      <c r="M38" s="1">
        <v>3302400</v>
      </c>
      <c r="N38" s="1">
        <v>3302400</v>
      </c>
      <c r="O38" s="1">
        <v>3302400</v>
      </c>
      <c r="P38" s="1">
        <v>3302400</v>
      </c>
      <c r="Q38" s="1">
        <v>2582057</v>
      </c>
      <c r="R38" s="1"/>
      <c r="S38" s="1"/>
      <c r="T38" s="1"/>
      <c r="U38" s="1"/>
      <c r="V38" s="1"/>
      <c r="W38" s="1"/>
      <c r="X38" s="1"/>
    </row>
    <row r="39" spans="1:24" ht="15">
      <c r="A39" s="1"/>
      <c r="B39" s="1" t="s">
        <v>48</v>
      </c>
      <c r="C39" s="1">
        <v>7462704</v>
      </c>
      <c r="D39" s="1">
        <v>10864701</v>
      </c>
      <c r="E39" s="1">
        <v>6690000</v>
      </c>
      <c r="F39" s="1"/>
      <c r="G39" s="1">
        <v>12577752</v>
      </c>
      <c r="H39" s="1"/>
      <c r="I39" s="1"/>
      <c r="J39" s="1">
        <v>12577752</v>
      </c>
      <c r="K39" s="1"/>
      <c r="L39" s="1">
        <v>10864701</v>
      </c>
      <c r="M39" s="1">
        <v>10864701</v>
      </c>
      <c r="N39" s="1">
        <v>10864701</v>
      </c>
      <c r="O39" s="1">
        <v>10864701</v>
      </c>
      <c r="P39" s="1">
        <v>10864701</v>
      </c>
      <c r="Q39" s="1">
        <v>7988674</v>
      </c>
      <c r="R39" s="1"/>
      <c r="S39" s="1"/>
      <c r="T39" s="1"/>
      <c r="U39" s="1"/>
      <c r="V39" s="1"/>
      <c r="W39" s="1"/>
      <c r="X39" s="1"/>
    </row>
    <row r="40" spans="1:24" ht="15">
      <c r="A40" s="1"/>
      <c r="B40" s="1" t="s">
        <v>49</v>
      </c>
      <c r="C40" s="1">
        <v>1038898</v>
      </c>
      <c r="D40" s="1">
        <v>936012</v>
      </c>
      <c r="E40" s="1">
        <v>935119</v>
      </c>
      <c r="F40" s="1"/>
      <c r="G40" s="1">
        <v>960855</v>
      </c>
      <c r="H40" s="1"/>
      <c r="I40" s="1"/>
      <c r="J40" s="1">
        <v>960855</v>
      </c>
      <c r="K40" s="1"/>
      <c r="L40" s="1">
        <v>936012</v>
      </c>
      <c r="M40" s="1">
        <v>936012</v>
      </c>
      <c r="N40" s="1">
        <v>936012</v>
      </c>
      <c r="O40" s="1">
        <v>936012</v>
      </c>
      <c r="P40" s="1">
        <v>936012</v>
      </c>
      <c r="Q40" s="1">
        <v>1099072</v>
      </c>
      <c r="R40" s="1"/>
      <c r="S40" s="1"/>
      <c r="T40" s="1"/>
      <c r="U40" s="1"/>
      <c r="V40" s="1"/>
      <c r="W40" s="1"/>
      <c r="X40" s="1"/>
    </row>
    <row r="41" spans="1:24" ht="15">
      <c r="A41" s="1"/>
      <c r="B41" s="1" t="s">
        <v>50</v>
      </c>
      <c r="C41" s="1">
        <v>3069552</v>
      </c>
      <c r="D41" s="1">
        <v>3400000</v>
      </c>
      <c r="E41" s="1">
        <v>3537536</v>
      </c>
      <c r="F41" s="1"/>
      <c r="G41" s="1">
        <v>3879114</v>
      </c>
      <c r="H41" s="1"/>
      <c r="I41" s="1"/>
      <c r="J41" s="1">
        <v>3879114</v>
      </c>
      <c r="K41" s="1"/>
      <c r="L41" s="1">
        <v>3400000</v>
      </c>
      <c r="M41" s="1">
        <v>3400000</v>
      </c>
      <c r="N41" s="1">
        <v>3400000</v>
      </c>
      <c r="O41" s="1">
        <v>3400000</v>
      </c>
      <c r="P41" s="1">
        <v>3400000</v>
      </c>
      <c r="Q41" s="1">
        <v>4144630</v>
      </c>
      <c r="R41" s="1"/>
      <c r="S41" s="1"/>
      <c r="T41" s="1"/>
      <c r="U41" s="1"/>
      <c r="V41" s="1"/>
      <c r="W41" s="1"/>
      <c r="X41" s="1"/>
    </row>
    <row r="42" spans="1:24" ht="15">
      <c r="A42" s="1"/>
      <c r="B42" s="1" t="s">
        <v>51</v>
      </c>
      <c r="C42" s="1">
        <v>9642849</v>
      </c>
      <c r="D42" s="1">
        <v>12729362</v>
      </c>
      <c r="E42" s="1">
        <v>7927831</v>
      </c>
      <c r="F42" s="1"/>
      <c r="G42" s="1">
        <v>14156410</v>
      </c>
      <c r="H42" s="1"/>
      <c r="I42" s="1"/>
      <c r="J42" s="1">
        <v>14156410</v>
      </c>
      <c r="K42" s="1"/>
      <c r="L42" s="1">
        <v>12729362</v>
      </c>
      <c r="M42" s="1">
        <v>12729362</v>
      </c>
      <c r="N42" s="1">
        <v>12729362</v>
      </c>
      <c r="O42" s="1">
        <v>12729362</v>
      </c>
      <c r="P42" s="1">
        <v>12729362</v>
      </c>
      <c r="Q42" s="1">
        <v>9044555</v>
      </c>
      <c r="R42" s="1"/>
      <c r="S42" s="1"/>
      <c r="T42" s="1"/>
      <c r="U42" s="1"/>
      <c r="V42" s="1"/>
      <c r="W42" s="1"/>
      <c r="X42" s="1"/>
    </row>
    <row r="43" spans="1:24" ht="15">
      <c r="A43" s="1"/>
      <c r="B43" s="1" t="s">
        <v>0</v>
      </c>
      <c r="C43" s="4" t="s">
        <v>22</v>
      </c>
      <c r="D43" s="4" t="s">
        <v>22</v>
      </c>
      <c r="E43" s="4" t="s">
        <v>22</v>
      </c>
      <c r="F43" s="4" t="s">
        <v>22</v>
      </c>
      <c r="G43" s="4" t="s">
        <v>22</v>
      </c>
      <c r="H43" s="1"/>
      <c r="I43" s="4" t="s">
        <v>22</v>
      </c>
      <c r="J43" s="4" t="s">
        <v>22</v>
      </c>
      <c r="K43" s="4" t="s">
        <v>22</v>
      </c>
      <c r="L43" s="4" t="s">
        <v>22</v>
      </c>
      <c r="M43" s="4" t="s">
        <v>22</v>
      </c>
      <c r="N43" s="4" t="s">
        <v>22</v>
      </c>
      <c r="O43" s="4" t="s">
        <v>22</v>
      </c>
      <c r="P43" s="4" t="s">
        <v>22</v>
      </c>
      <c r="Q43" s="4" t="s">
        <v>22</v>
      </c>
      <c r="R43" s="1"/>
      <c r="S43" s="1"/>
      <c r="T43" s="1"/>
      <c r="U43" s="1"/>
      <c r="V43" s="1"/>
      <c r="W43" s="1"/>
      <c r="X43" s="1"/>
    </row>
    <row r="44" spans="1:24" ht="15">
      <c r="A44" s="1"/>
      <c r="B44" s="1" t="s">
        <v>52</v>
      </c>
      <c r="C44" s="1">
        <f>SUM(C21:C42)</f>
        <v>695641396</v>
      </c>
      <c r="D44" s="1">
        <f>SUM(D21:D42)</f>
        <v>688840547</v>
      </c>
      <c r="E44" s="1">
        <f>SUM(E21:E42)</f>
        <v>615671526</v>
      </c>
      <c r="F44" s="1"/>
      <c r="G44" s="1">
        <f>SUM(G21:G42)</f>
        <v>709102423</v>
      </c>
      <c r="H44" s="1"/>
      <c r="I44" s="1"/>
      <c r="J44" s="1">
        <f>SUM(J21:J42)</f>
        <v>709102423</v>
      </c>
      <c r="K44" s="1"/>
      <c r="L44" s="1">
        <f aca="true" t="shared" si="2" ref="L44:Q44">SUM(L21:L42)</f>
        <v>702162399</v>
      </c>
      <c r="M44" s="1">
        <f t="shared" si="2"/>
        <v>702168547</v>
      </c>
      <c r="N44" s="1">
        <f t="shared" si="2"/>
        <v>691033547</v>
      </c>
      <c r="O44" s="1">
        <f t="shared" si="2"/>
        <v>688840547</v>
      </c>
      <c r="P44" s="1">
        <f t="shared" si="2"/>
        <v>688840547</v>
      </c>
      <c r="Q44" s="1">
        <f t="shared" si="2"/>
        <v>646029628</v>
      </c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4" t="s">
        <v>22</v>
      </c>
      <c r="D45" s="4" t="s">
        <v>22</v>
      </c>
      <c r="E45" s="4" t="s">
        <v>22</v>
      </c>
      <c r="F45" s="4" t="s">
        <v>22</v>
      </c>
      <c r="G45" s="4" t="s">
        <v>22</v>
      </c>
      <c r="H45" s="1"/>
      <c r="I45" s="4" t="s">
        <v>22</v>
      </c>
      <c r="J45" s="4" t="s">
        <v>22</v>
      </c>
      <c r="K45" s="4" t="s">
        <v>22</v>
      </c>
      <c r="L45" s="4" t="s">
        <v>22</v>
      </c>
      <c r="M45" s="4" t="s">
        <v>22</v>
      </c>
      <c r="N45" s="4" t="s">
        <v>22</v>
      </c>
      <c r="O45" s="4" t="s">
        <v>22</v>
      </c>
      <c r="P45" s="4" t="s">
        <v>22</v>
      </c>
      <c r="Q45" s="4" t="s">
        <v>22</v>
      </c>
      <c r="R45" s="1"/>
      <c r="S45" s="1"/>
      <c r="T45" s="1"/>
      <c r="U45" s="1"/>
      <c r="V45" s="1"/>
      <c r="W45" s="1"/>
      <c r="X45" s="1"/>
    </row>
    <row r="46" spans="1:24" ht="15">
      <c r="A46" s="1"/>
      <c r="B46" s="1" t="s">
        <v>53</v>
      </c>
      <c r="C46" s="1">
        <f>C18+C44</f>
        <v>4483491759</v>
      </c>
      <c r="D46" s="1">
        <f>D18+D44</f>
        <v>5038037712</v>
      </c>
      <c r="E46" s="1">
        <f>E18+E44</f>
        <v>4130487995</v>
      </c>
      <c r="F46" s="1"/>
      <c r="G46" s="1">
        <f>G18+G44</f>
        <v>5318101367</v>
      </c>
      <c r="H46" s="1"/>
      <c r="I46" s="1"/>
      <c r="J46" s="1">
        <f>J18+J44</f>
        <v>5318101367</v>
      </c>
      <c r="K46" s="1"/>
      <c r="L46" s="1">
        <f aca="true" t="shared" si="3" ref="L46:Q46">L18+L44</f>
        <v>4947121692</v>
      </c>
      <c r="M46" s="1">
        <f t="shared" si="3"/>
        <v>4947127840</v>
      </c>
      <c r="N46" s="1">
        <f t="shared" si="3"/>
        <v>4935992840</v>
      </c>
      <c r="O46" s="1">
        <f t="shared" si="3"/>
        <v>4933799840</v>
      </c>
      <c r="P46" s="1">
        <f t="shared" si="3"/>
        <v>5038037712</v>
      </c>
      <c r="Q46" s="1">
        <f t="shared" si="3"/>
        <v>4885785627</v>
      </c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 t="s">
        <v>54</v>
      </c>
      <c r="C48" s="1"/>
      <c r="D48" s="1" t="s">
        <v>0</v>
      </c>
      <c r="E48" s="1" t="s">
        <v>0</v>
      </c>
      <c r="F48" s="1"/>
      <c r="G48" s="1" t="s">
        <v>0</v>
      </c>
      <c r="H48" s="1"/>
      <c r="I48" s="1"/>
      <c r="J48" s="1" t="s">
        <v>0</v>
      </c>
      <c r="K48" s="1"/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  <c r="R48" s="1"/>
      <c r="S48" s="1"/>
      <c r="T48" s="1"/>
      <c r="U48" s="1"/>
      <c r="V48" s="1"/>
      <c r="W48" s="1"/>
      <c r="X48" s="1"/>
    </row>
    <row r="49" spans="1:24" ht="15">
      <c r="A49" s="1"/>
      <c r="B49" s="1" t="s">
        <v>55</v>
      </c>
      <c r="C49" s="1">
        <v>8393297</v>
      </c>
      <c r="D49" s="1">
        <v>10195651</v>
      </c>
      <c r="E49" s="1">
        <v>4020800</v>
      </c>
      <c r="F49" s="1"/>
      <c r="G49" s="1">
        <v>9910522</v>
      </c>
      <c r="H49" s="1"/>
      <c r="I49" s="1"/>
      <c r="J49" s="1">
        <v>9910522</v>
      </c>
      <c r="K49" s="1"/>
      <c r="L49" s="1">
        <v>10195651</v>
      </c>
      <c r="M49" s="1">
        <v>10195651</v>
      </c>
      <c r="N49" s="1">
        <v>10195651</v>
      </c>
      <c r="O49" s="1">
        <v>10195651</v>
      </c>
      <c r="P49" s="1">
        <v>10195651</v>
      </c>
      <c r="Q49" s="1">
        <f>9357314+540000</f>
        <v>9897314</v>
      </c>
      <c r="R49" s="1"/>
      <c r="S49" s="1"/>
      <c r="T49" s="1"/>
      <c r="U49" s="1"/>
      <c r="V49" s="1"/>
      <c r="W49" s="1"/>
      <c r="X49" s="1"/>
    </row>
    <row r="50" spans="1:24" ht="15">
      <c r="A50" s="1"/>
      <c r="B50" s="1" t="s">
        <v>56</v>
      </c>
      <c r="C50" s="1">
        <v>18411707</v>
      </c>
      <c r="D50" s="1">
        <v>3300000</v>
      </c>
      <c r="E50" s="1">
        <v>14657538</v>
      </c>
      <c r="F50" s="1"/>
      <c r="G50" s="1">
        <v>3300000</v>
      </c>
      <c r="H50" s="1"/>
      <c r="I50" s="1"/>
      <c r="J50" s="1">
        <v>3300000</v>
      </c>
      <c r="K50" s="1"/>
      <c r="L50" s="1">
        <v>3300000</v>
      </c>
      <c r="M50" s="1">
        <v>3300000</v>
      </c>
      <c r="N50" s="1">
        <v>3300000</v>
      </c>
      <c r="O50" s="1">
        <v>3300000</v>
      </c>
      <c r="P50" s="1">
        <v>3300000</v>
      </c>
      <c r="Q50" s="1">
        <v>3981320</v>
      </c>
      <c r="R50" s="1"/>
      <c r="S50" s="1"/>
      <c r="T50" s="9"/>
      <c r="U50" s="1"/>
      <c r="V50" s="1"/>
      <c r="W50" s="1"/>
      <c r="X50" s="1"/>
    </row>
    <row r="51" spans="1:24" ht="15">
      <c r="A51" s="1"/>
      <c r="B51" s="1" t="s">
        <v>57</v>
      </c>
      <c r="C51" s="1">
        <v>23284150</v>
      </c>
      <c r="D51" s="8">
        <f>22893411-227928+227928</f>
        <v>22893411</v>
      </c>
      <c r="E51" s="1">
        <v>23446734</v>
      </c>
      <c r="F51" s="1"/>
      <c r="G51" s="1">
        <v>22893411</v>
      </c>
      <c r="H51" s="1"/>
      <c r="I51" s="1"/>
      <c r="J51" s="1">
        <v>22893411</v>
      </c>
      <c r="K51" s="1"/>
      <c r="L51" s="1">
        <v>22893411</v>
      </c>
      <c r="M51" s="1">
        <v>22893411</v>
      </c>
      <c r="N51" s="1">
        <v>22893411</v>
      </c>
      <c r="O51" s="1">
        <v>22893411</v>
      </c>
      <c r="P51" s="1">
        <v>22893411</v>
      </c>
      <c r="Q51" s="1">
        <v>23116254</v>
      </c>
      <c r="R51" s="1"/>
      <c r="S51" s="1"/>
      <c r="T51" s="1"/>
      <c r="U51" s="1"/>
      <c r="V51" s="1"/>
      <c r="W51" s="1"/>
      <c r="X51" s="1"/>
    </row>
    <row r="52" spans="1:24" ht="15">
      <c r="A52" s="1"/>
      <c r="B52" s="1" t="s">
        <v>58</v>
      </c>
      <c r="C52" s="1">
        <v>3800000</v>
      </c>
      <c r="D52" s="1">
        <v>3800000</v>
      </c>
      <c r="E52" s="1">
        <v>3800000</v>
      </c>
      <c r="F52" s="1"/>
      <c r="G52" s="1">
        <v>3800000</v>
      </c>
      <c r="H52" s="1"/>
      <c r="I52" s="1"/>
      <c r="J52" s="1">
        <v>3800000</v>
      </c>
      <c r="K52" s="1"/>
      <c r="L52" s="1">
        <v>3800000</v>
      </c>
      <c r="M52" s="1">
        <v>3800000</v>
      </c>
      <c r="N52" s="1">
        <v>3800000</v>
      </c>
      <c r="O52" s="1">
        <v>3800000</v>
      </c>
      <c r="P52" s="1">
        <v>3800000</v>
      </c>
      <c r="Q52" s="1">
        <v>3800000</v>
      </c>
      <c r="R52" s="1"/>
      <c r="S52" s="1"/>
      <c r="T52" s="1"/>
      <c r="U52" s="1"/>
      <c r="V52" s="1"/>
      <c r="W52" s="1"/>
      <c r="X52" s="1"/>
    </row>
    <row r="53" spans="1:24" ht="15">
      <c r="A53" s="1"/>
      <c r="B53" s="1" t="s">
        <v>59</v>
      </c>
      <c r="C53" s="1">
        <v>3392298</v>
      </c>
      <c r="D53" s="1">
        <v>3392423</v>
      </c>
      <c r="E53" s="1">
        <v>3392298</v>
      </c>
      <c r="F53" s="1"/>
      <c r="G53" s="1">
        <v>3392423</v>
      </c>
      <c r="H53" s="1"/>
      <c r="I53" s="1"/>
      <c r="J53" s="1">
        <v>3392423</v>
      </c>
      <c r="K53" s="1"/>
      <c r="L53" s="1">
        <v>3392423</v>
      </c>
      <c r="M53" s="1">
        <v>3392423</v>
      </c>
      <c r="N53" s="1">
        <v>3392423</v>
      </c>
      <c r="O53" s="1">
        <v>3392423</v>
      </c>
      <c r="P53" s="1">
        <v>3392423</v>
      </c>
      <c r="Q53" s="1">
        <v>3753800</v>
      </c>
      <c r="R53" s="1"/>
      <c r="S53" s="1"/>
      <c r="T53" s="1"/>
      <c r="U53" s="1"/>
      <c r="V53" s="1"/>
      <c r="W53" s="1"/>
      <c r="X53" s="1"/>
    </row>
    <row r="54" spans="1:24" ht="15">
      <c r="A54" s="1"/>
      <c r="B54" s="1" t="s">
        <v>60</v>
      </c>
      <c r="C54" s="1">
        <v>5500000</v>
      </c>
      <c r="D54" s="1">
        <v>8000000</v>
      </c>
      <c r="E54" s="1">
        <v>6000000</v>
      </c>
      <c r="F54" s="1"/>
      <c r="G54" s="1">
        <v>10000000</v>
      </c>
      <c r="H54" s="1"/>
      <c r="I54" s="1"/>
      <c r="J54" s="1">
        <v>10000000</v>
      </c>
      <c r="K54" s="1"/>
      <c r="L54" s="1">
        <v>8000000</v>
      </c>
      <c r="M54" s="1">
        <v>8000000</v>
      </c>
      <c r="N54" s="1">
        <v>8000000</v>
      </c>
      <c r="O54" s="1">
        <v>8000000</v>
      </c>
      <c r="P54" s="1">
        <v>8000000</v>
      </c>
      <c r="Q54" s="1">
        <v>4642346</v>
      </c>
      <c r="R54" s="1"/>
      <c r="S54" s="1"/>
      <c r="T54" s="1"/>
      <c r="U54" s="1"/>
      <c r="V54" s="1"/>
      <c r="W54" s="1"/>
      <c r="X54" s="1"/>
    </row>
    <row r="55" spans="1:24" ht="15">
      <c r="A55" s="1"/>
      <c r="B55" s="1" t="s">
        <v>61</v>
      </c>
      <c r="C55" s="1"/>
      <c r="D55" s="1">
        <v>132846177</v>
      </c>
      <c r="E55" s="1"/>
      <c r="F55" s="1"/>
      <c r="G55" s="1">
        <v>0</v>
      </c>
      <c r="H55" s="1"/>
      <c r="I55" s="1"/>
      <c r="J55" s="1">
        <v>57683250</v>
      </c>
      <c r="K55" s="1"/>
      <c r="L55" s="1">
        <v>91610896</v>
      </c>
      <c r="M55" s="1">
        <v>91610896</v>
      </c>
      <c r="N55" s="1">
        <v>181904673</v>
      </c>
      <c r="O55" s="1">
        <f>181904673+7500000</f>
        <v>189404673</v>
      </c>
      <c r="P55" s="8">
        <f>132846177</f>
        <v>132846177</v>
      </c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4" t="s">
        <v>22</v>
      </c>
      <c r="D56" s="4" t="s">
        <v>22</v>
      </c>
      <c r="E56" s="4" t="s">
        <v>22</v>
      </c>
      <c r="F56" s="4" t="s">
        <v>22</v>
      </c>
      <c r="G56" s="4" t="s">
        <v>22</v>
      </c>
      <c r="H56" s="1"/>
      <c r="I56" s="4" t="s">
        <v>22</v>
      </c>
      <c r="J56" s="4" t="s">
        <v>22</v>
      </c>
      <c r="K56" s="4" t="s">
        <v>22</v>
      </c>
      <c r="L56" s="4" t="s">
        <v>22</v>
      </c>
      <c r="M56" s="4" t="s">
        <v>22</v>
      </c>
      <c r="N56" s="4" t="s">
        <v>22</v>
      </c>
      <c r="O56" s="4" t="s">
        <v>22</v>
      </c>
      <c r="P56" s="4" t="s">
        <v>22</v>
      </c>
      <c r="Q56" s="4" t="s">
        <v>22</v>
      </c>
      <c r="R56" s="1"/>
      <c r="S56" s="1"/>
      <c r="T56" s="1"/>
      <c r="U56" s="1"/>
      <c r="V56" s="1"/>
      <c r="W56" s="1"/>
      <c r="X56" s="1"/>
    </row>
    <row r="57" spans="1:24" ht="15">
      <c r="A57" s="1"/>
      <c r="B57" s="1" t="s">
        <v>62</v>
      </c>
      <c r="C57" s="1">
        <f>SUM(C49:C54)</f>
        <v>62781452</v>
      </c>
      <c r="D57" s="1">
        <f>SUM(D49:D55)</f>
        <v>184427662</v>
      </c>
      <c r="E57" s="1">
        <f>SUM(E49:E54)</f>
        <v>55317370</v>
      </c>
      <c r="F57" s="1">
        <f>SUM(F49:F54)</f>
        <v>0</v>
      </c>
      <c r="G57" s="1">
        <f>SUM(G49:G55)</f>
        <v>53296356</v>
      </c>
      <c r="H57" s="1">
        <f>SUM(H49:H54)</f>
        <v>0</v>
      </c>
      <c r="I57" s="1">
        <f>SUM(I49:I54)</f>
        <v>0</v>
      </c>
      <c r="J57" s="1">
        <f>SUM(J49:J55)</f>
        <v>110979606</v>
      </c>
      <c r="K57" s="1">
        <f>SUM(K49:K54)</f>
        <v>0</v>
      </c>
      <c r="L57" s="1">
        <f>SUM(L49:L55)</f>
        <v>143192381</v>
      </c>
      <c r="M57" s="1">
        <f>SUM(M49:M55)</f>
        <v>143192381</v>
      </c>
      <c r="N57" s="1">
        <f>SUM(N49:N55)</f>
        <v>233486158</v>
      </c>
      <c r="O57" s="1">
        <f>SUM(O49:O55)</f>
        <v>240986158</v>
      </c>
      <c r="P57" s="1">
        <f>SUM(P49:P55)</f>
        <v>184427662</v>
      </c>
      <c r="Q57" s="1">
        <f>SUM(Q49:Q54)</f>
        <v>49191034</v>
      </c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4" t="s">
        <v>22</v>
      </c>
      <c r="D58" s="4" t="s">
        <v>22</v>
      </c>
      <c r="E58" s="4" t="s">
        <v>22</v>
      </c>
      <c r="F58" s="4" t="s">
        <v>22</v>
      </c>
      <c r="G58" s="4" t="s">
        <v>22</v>
      </c>
      <c r="H58" s="1"/>
      <c r="I58" s="4" t="s">
        <v>22</v>
      </c>
      <c r="J58" s="4" t="s">
        <v>22</v>
      </c>
      <c r="K58" s="4" t="s">
        <v>22</v>
      </c>
      <c r="L58" s="4" t="s">
        <v>22</v>
      </c>
      <c r="M58" s="4" t="s">
        <v>22</v>
      </c>
      <c r="N58" s="4" t="s">
        <v>22</v>
      </c>
      <c r="O58" s="4" t="s">
        <v>22</v>
      </c>
      <c r="P58" s="4" t="s">
        <v>22</v>
      </c>
      <c r="Q58" s="4" t="s">
        <v>22</v>
      </c>
      <c r="R58" s="1"/>
      <c r="S58" s="1"/>
      <c r="T58" s="1"/>
      <c r="U58" s="1"/>
      <c r="V58" s="1"/>
      <c r="W58" s="1"/>
      <c r="X58" s="1"/>
    </row>
    <row r="59" spans="1:24" ht="13.5" customHeight="1">
      <c r="A59" s="1"/>
      <c r="B59" s="8" t="s">
        <v>83</v>
      </c>
      <c r="C59" s="1" t="e">
        <f>#REF!</f>
        <v>#REF!</v>
      </c>
      <c r="D59" s="1">
        <f aca="true" t="shared" si="4" ref="D59:J59">+D46+D57</f>
        <v>5222465374</v>
      </c>
      <c r="E59" s="1">
        <f t="shared" si="4"/>
        <v>4185805365</v>
      </c>
      <c r="F59" s="1">
        <f t="shared" si="4"/>
        <v>0</v>
      </c>
      <c r="G59" s="1">
        <f>+G46+G57</f>
        <v>5371397723</v>
      </c>
      <c r="H59" s="1">
        <f t="shared" si="4"/>
        <v>0</v>
      </c>
      <c r="I59" s="1">
        <f t="shared" si="4"/>
        <v>0</v>
      </c>
      <c r="J59" s="1">
        <f t="shared" si="4"/>
        <v>5429080973</v>
      </c>
      <c r="K59" s="1" t="e">
        <f>#REF!</f>
        <v>#REF!</v>
      </c>
      <c r="L59" s="1">
        <f>+L46+L57</f>
        <v>5090314073</v>
      </c>
      <c r="M59" s="1">
        <f>+M46+M57</f>
        <v>5090320221</v>
      </c>
      <c r="N59" s="1">
        <f>+N46+N57</f>
        <v>5169478998</v>
      </c>
      <c r="O59" s="1">
        <f>+O46+O57</f>
        <v>5174785998</v>
      </c>
      <c r="P59" s="1">
        <f>+P46+P57</f>
        <v>5222465374</v>
      </c>
      <c r="Q59" s="1" t="e">
        <f>#REF!</f>
        <v>#REF!</v>
      </c>
      <c r="R59" s="1"/>
      <c r="S59" s="1"/>
      <c r="T59" s="1"/>
      <c r="U59" s="1"/>
      <c r="V59" s="1"/>
      <c r="W59" s="1"/>
      <c r="X59" s="1"/>
    </row>
    <row r="60" spans="1:24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A61" s="1"/>
      <c r="B61" s="8" t="s">
        <v>84</v>
      </c>
      <c r="C61" s="1"/>
      <c r="D61" s="16"/>
      <c r="E61" s="16"/>
      <c r="F61" s="16"/>
      <c r="G61" s="16"/>
      <c r="H61" s="16">
        <v>-50000000</v>
      </c>
      <c r="I61" s="16">
        <v>-50000000</v>
      </c>
      <c r="J61" s="16">
        <v>-50000000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 customHeight="1">
      <c r="A63" s="1"/>
      <c r="B63" s="8" t="s">
        <v>85</v>
      </c>
      <c r="C63" s="1"/>
      <c r="D63" s="1">
        <f aca="true" t="shared" si="5" ref="D63:I63">+D59+D61</f>
        <v>5222465374</v>
      </c>
      <c r="E63" s="1">
        <f t="shared" si="5"/>
        <v>4185805365</v>
      </c>
      <c r="F63" s="1">
        <f t="shared" si="5"/>
        <v>0</v>
      </c>
      <c r="G63" s="1">
        <f>+G59+G61</f>
        <v>5371397723</v>
      </c>
      <c r="H63" s="1">
        <f t="shared" si="5"/>
        <v>-50000000</v>
      </c>
      <c r="I63" s="1">
        <f t="shared" si="5"/>
        <v>-50000000</v>
      </c>
      <c r="J63" s="1">
        <f>+J59+J61</f>
        <v>5379080973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 t="s">
        <v>63</v>
      </c>
      <c r="C65" s="1">
        <v>616937696</v>
      </c>
      <c r="D65" s="1">
        <v>1139902672</v>
      </c>
      <c r="E65" s="1">
        <v>668212922</v>
      </c>
      <c r="F65" s="1" t="s">
        <v>0</v>
      </c>
      <c r="G65" s="1">
        <f>1197694008-100990</f>
        <v>1197593018</v>
      </c>
      <c r="H65" s="1"/>
      <c r="I65" s="1"/>
      <c r="J65" s="1">
        <f>1197694008-100990</f>
        <v>1197593018</v>
      </c>
      <c r="K65" s="1"/>
      <c r="L65" s="1">
        <v>1139902672</v>
      </c>
      <c r="M65" s="1">
        <v>1139902672</v>
      </c>
      <c r="N65" s="1">
        <v>1139902672</v>
      </c>
      <c r="O65" s="1">
        <v>1139902672</v>
      </c>
      <c r="P65" s="1">
        <v>1139902672</v>
      </c>
      <c r="Q65" s="1">
        <v>799403490</v>
      </c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 t="s">
        <v>64</v>
      </c>
      <c r="C67" s="1">
        <v>411146480</v>
      </c>
      <c r="D67" s="1">
        <v>563045198</v>
      </c>
      <c r="E67" s="1">
        <v>384020754</v>
      </c>
      <c r="F67" s="1"/>
      <c r="G67" s="1">
        <v>590247187</v>
      </c>
      <c r="H67" s="1"/>
      <c r="I67" s="1"/>
      <c r="J67" s="1">
        <v>590247187</v>
      </c>
      <c r="K67" s="1"/>
      <c r="L67" s="1">
        <v>540099698</v>
      </c>
      <c r="M67" s="1">
        <f>540099698-40800</f>
        <v>540058898</v>
      </c>
      <c r="N67" s="1">
        <f>540099698-40800</f>
        <v>540058898</v>
      </c>
      <c r="O67" s="1">
        <f>540099698-40800</f>
        <v>540058898</v>
      </c>
      <c r="P67" s="1">
        <v>563045198</v>
      </c>
      <c r="Q67" s="1">
        <f>494261535-270000</f>
        <v>493991535</v>
      </c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 t="s">
        <v>65</v>
      </c>
      <c r="C69" s="1"/>
      <c r="D69" s="1">
        <v>341000000</v>
      </c>
      <c r="E69" s="1"/>
      <c r="F69" s="1"/>
      <c r="G69" s="1">
        <v>288000000</v>
      </c>
      <c r="H69" s="1"/>
      <c r="I69" s="1"/>
      <c r="J69" s="1">
        <v>301328000</v>
      </c>
      <c r="K69" s="1"/>
      <c r="L69" s="1">
        <v>329500000</v>
      </c>
      <c r="M69" s="1">
        <v>340145570</v>
      </c>
      <c r="N69" s="1">
        <v>341167395</v>
      </c>
      <c r="O69" s="1">
        <v>341167395</v>
      </c>
      <c r="P69" s="1">
        <v>341000000</v>
      </c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H70" s="1"/>
      <c r="I70" s="1"/>
      <c r="K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8" t="s">
        <v>75</v>
      </c>
      <c r="C71" s="1"/>
      <c r="D71" s="1">
        <v>505158783</v>
      </c>
      <c r="E71" s="1"/>
      <c r="F71" s="1"/>
      <c r="G71" s="1">
        <v>506280919</v>
      </c>
      <c r="H71" s="1"/>
      <c r="I71" s="1"/>
      <c r="J71" s="1">
        <v>506280919</v>
      </c>
      <c r="K71" s="1"/>
      <c r="L71" s="1">
        <v>505158783</v>
      </c>
      <c r="M71" s="1">
        <v>505158783</v>
      </c>
      <c r="N71" s="1">
        <v>505158783</v>
      </c>
      <c r="O71" s="1">
        <v>505158783</v>
      </c>
      <c r="P71" s="1">
        <v>505158783</v>
      </c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4" t="s">
        <v>22</v>
      </c>
      <c r="E72" s="1"/>
      <c r="F72" s="1"/>
      <c r="G72" s="4" t="s">
        <v>22</v>
      </c>
      <c r="H72" s="1"/>
      <c r="I72" s="1"/>
      <c r="J72" s="4" t="s">
        <v>22</v>
      </c>
      <c r="K72" s="1"/>
      <c r="L72" s="4" t="s">
        <v>22</v>
      </c>
      <c r="M72" s="4" t="s">
        <v>22</v>
      </c>
      <c r="N72" s="4" t="s">
        <v>22</v>
      </c>
      <c r="O72" s="4" t="s">
        <v>22</v>
      </c>
      <c r="P72" s="4" t="s">
        <v>22</v>
      </c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 t="s">
        <v>66</v>
      </c>
      <c r="C73" s="1" t="e">
        <f>C59+C65+C67</f>
        <v>#REF!</v>
      </c>
      <c r="D73" s="1">
        <f aca="true" t="shared" si="6" ref="D73:I73">+D63+D65+D67+D71+D69</f>
        <v>7771572027</v>
      </c>
      <c r="E73" s="1">
        <f t="shared" si="6"/>
        <v>5238039041</v>
      </c>
      <c r="F73" s="1" t="e">
        <f t="shared" si="6"/>
        <v>#VALUE!</v>
      </c>
      <c r="G73" s="1">
        <f t="shared" si="6"/>
        <v>7953518847</v>
      </c>
      <c r="H73" s="1">
        <f t="shared" si="6"/>
        <v>-50000000</v>
      </c>
      <c r="I73" s="1">
        <f t="shared" si="6"/>
        <v>-50000000</v>
      </c>
      <c r="J73" s="1">
        <f>+J63+J65+J67+J71+J69+50000000</f>
        <v>8024530097</v>
      </c>
      <c r="K73" s="1" t="e">
        <f>K59+K65+K67</f>
        <v>#REF!</v>
      </c>
      <c r="L73" s="1">
        <f>L59+L65+L67+L71+L69</f>
        <v>7604975226</v>
      </c>
      <c r="M73" s="1">
        <f>M59+M65+M67+M71+M69</f>
        <v>7615586144</v>
      </c>
      <c r="N73" s="1">
        <f>SUM(N59:N71)</f>
        <v>7695766746</v>
      </c>
      <c r="O73" s="1">
        <f>SUM(O59:O71)</f>
        <v>7701073746</v>
      </c>
      <c r="P73" s="1">
        <f>SUM(P59:P71)</f>
        <v>7771572027</v>
      </c>
      <c r="Q73" s="1" t="e">
        <f>Q59+Q65+Q67</f>
        <v>#REF!</v>
      </c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4" t="s">
        <v>67</v>
      </c>
      <c r="D74" s="4" t="s">
        <v>67</v>
      </c>
      <c r="E74" s="4" t="s">
        <v>67</v>
      </c>
      <c r="F74" s="4" t="s">
        <v>67</v>
      </c>
      <c r="G74" s="4" t="s">
        <v>67</v>
      </c>
      <c r="H74" s="1"/>
      <c r="I74" s="4" t="s">
        <v>67</v>
      </c>
      <c r="J74" s="4" t="s">
        <v>67</v>
      </c>
      <c r="K74" s="4" t="s">
        <v>67</v>
      </c>
      <c r="L74" s="4" t="s">
        <v>67</v>
      </c>
      <c r="M74" s="4" t="s">
        <v>67</v>
      </c>
      <c r="N74" s="4" t="s">
        <v>67</v>
      </c>
      <c r="O74" s="4" t="s">
        <v>67</v>
      </c>
      <c r="P74" s="4" t="s">
        <v>67</v>
      </c>
      <c r="Q74" s="4" t="s">
        <v>67</v>
      </c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 t="s">
        <v>0</v>
      </c>
      <c r="D75" s="1" t="s">
        <v>0</v>
      </c>
      <c r="E75" s="1"/>
      <c r="F75" s="1" t="s">
        <v>0</v>
      </c>
      <c r="G75" s="1" t="s">
        <v>0</v>
      </c>
      <c r="H75" s="1"/>
      <c r="I75" s="1"/>
      <c r="J75" s="1" t="s">
        <v>0</v>
      </c>
      <c r="K75" s="1"/>
      <c r="L75" s="1" t="s">
        <v>0</v>
      </c>
      <c r="M75" s="1" t="s">
        <v>0</v>
      </c>
      <c r="N75" s="1"/>
      <c r="O75" s="1" t="s">
        <v>0</v>
      </c>
      <c r="P75" s="1" t="s">
        <v>0</v>
      </c>
      <c r="Q75" s="1" t="s">
        <v>0</v>
      </c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"/>
      <c r="W79" s="1"/>
      <c r="X79" s="1"/>
    </row>
  </sheetData>
  <printOptions horizontalCentered="1"/>
  <pageMargins left="0.5" right="0.5" top="0.4" bottom="0.5" header="0.5" footer="0.5"/>
  <pageSetup firstPageNumber="340" useFirstPageNumber="1" fitToHeight="2" horizontalDpi="300" verticalDpi="300" orientation="landscape" scale="75" r:id="rId1"/>
  <headerFooter alignWithMargins="0">
    <oddHeader xml:space="preserve">&amp;RPAGE &amp;P </oddHeader>
  </headerFooter>
  <rowBreaks count="1" manualBreakCount="1">
    <brk id="4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hgb bailey</dc:creator>
  <cp:keywords/>
  <dc:description/>
  <cp:lastModifiedBy>RSB</cp:lastModifiedBy>
  <cp:lastPrinted>2005-01-12T17:22:55Z</cp:lastPrinted>
  <dcterms:created xsi:type="dcterms:W3CDTF">2003-03-18T19:55:34Z</dcterms:created>
  <dcterms:modified xsi:type="dcterms:W3CDTF">2005-01-18T15:10:19Z</dcterms:modified>
  <cp:category/>
  <cp:version/>
  <cp:contentType/>
  <cp:contentStatus/>
</cp:coreProperties>
</file>